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<sst xmlns="http://schemas.openxmlformats.org/spreadsheetml/2006/main" count="101" uniqueCount="82">
  <si>
    <t>Investment Amount</t>
  </si>
  <si>
    <t>Avg Guaranteed Plan Return %</t>
  </si>
  <si>
    <t>Tax on Returns (Guaranteed plan)</t>
  </si>
  <si>
    <t>Avg FD return %</t>
  </si>
  <si>
    <t>Tax on Returns (Fixed Deposit)</t>
  </si>
  <si>
    <t>Assumption, taxed as per slab rate</t>
  </si>
  <si>
    <t>Year</t>
  </si>
  <si>
    <t>Gauranteed Plan</t>
  </si>
  <si>
    <t>FD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</si>
  <si>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</si>
  <si>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</si>
  <si>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</si>
  <si>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</si>
  <si>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</si>
  <si>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</si>
  <si>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</si>
  <si>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</si>
  <si>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</si>
  <si>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</si>
  <si>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Post Tax Returns</t>
  </si>
  <si>
    <t>Fund 
(NAV in Rs.)</t>
  </si>
  <si>
    <t>Fund Size (in Rs.)</t>
  </si>
  <si>
    <t>5 years Returns</t>
  </si>
  <si>
    <t>7 years Returns</t>
  </si>
  <si>
    <t>10 years Returns</t>
  </si>
  <si>
    <t>Multiplier Fund 
Fund NAV: 96.72</t>
  </si>
  <si>
    <t>Pure Equity Fund
Fund NAV: 74.02</t>
  </si>
  <si>
    <t>Maximiser Fund
Fund NAV: 65.42</t>
  </si>
  <si>
    <t>3,073 Cr</t>
  </si>
  <si>
    <t>Super 20 Fund
Fund NAV: 62.89</t>
  </si>
  <si>
    <t>2,113 Cr</t>
  </si>
  <si>
    <t>Value &amp; Momentum Fund
Fund NAV: 50.42</t>
  </si>
  <si>
    <t>728 Cr</t>
  </si>
  <si>
    <t>Magnifier Fund
Fund NAV: 120.9</t>
  </si>
  <si>
    <t>1,323 Cr</t>
  </si>
  <si>
    <t>Creator Fund
Fund NAV: 97.88</t>
  </si>
  <si>
    <t>520 Cr</t>
  </si>
  <si>
    <t>Builder Fund
Fund NAV: 89.31</t>
  </si>
  <si>
    <t>233 Cr</t>
  </si>
  <si>
    <t>Enhancer Fund
Fund NAV: 103.31</t>
  </si>
  <si>
    <t>5,818 Cr</t>
  </si>
  <si>
    <t>Protector Fund
Fund NAV: 64.43</t>
  </si>
  <si>
    <t>297 Cr</t>
  </si>
  <si>
    <t>Income Advantage Fund
Fund NAV: 39.87</t>
  </si>
  <si>
    <t>891 Cr</t>
  </si>
  <si>
    <t>Assure Fund
Fund NAV: 44.28</t>
  </si>
  <si>
    <t>256 Cr</t>
  </si>
  <si>
    <t>Liquid Plus Fund
Fund NAV: 22.28</t>
  </si>
  <si>
    <t>212 Cr</t>
  </si>
  <si>
    <t>Nifty Midcap 150 Momentum 50 Index Fund
Fund NAV: 9.6</t>
  </si>
  <si>
    <t>13 Cr</t>
  </si>
  <si>
    <t>NA</t>
  </si>
  <si>
    <t>Small Cap Fund
Fund NAV: 12.94</t>
  </si>
  <si>
    <t>54 Cr</t>
  </si>
  <si>
    <t>ESG Fund
Fund NAV: 11.97</t>
  </si>
  <si>
    <t>10 Cr</t>
  </si>
  <si>
    <t>Nifty Alpha 50 Index Fund
Fund NAV: 9.86</t>
  </si>
  <si>
    <t>124 Cr</t>
  </si>
  <si>
    <t>MNC Fund
Fund NAV: 19.6</t>
  </si>
  <si>
    <t>448 Cr</t>
  </si>
  <si>
    <t>Asset Allocation Fund
Fund NAV: 27.1</t>
  </si>
  <si>
    <t>272 Cr</t>
  </si>
  <si>
    <t>Capped Nifty Index Fund
Fund NAV: 30.17</t>
  </si>
  <si>
    <t>204 Cr</t>
  </si>
  <si>
    <t>Please change only the yellow fields</t>
  </si>
  <si>
    <t>Case 1</t>
  </si>
  <si>
    <t>Case 2</t>
  </si>
  <si>
    <t>Fixed Deposit</t>
  </si>
  <si>
    <t>Select only the plan with 5 years investment &amp; returns after 10 years</t>
  </si>
  <si>
    <t>Return % (XIRR)</t>
  </si>
  <si>
    <t>Investment</t>
  </si>
  <si>
    <t>Date</t>
  </si>
  <si>
    <t>Return</t>
  </si>
  <si>
    <t>Corpus (pre tax)</t>
  </si>
  <si>
    <t>Capital Gains</t>
  </si>
  <si>
    <t>Income Tax</t>
  </si>
  <si>
    <t>Net Corpus</t>
  </si>
  <si>
    <t>Investment Plan</t>
  </si>
  <si>
    <t>FD + Term Plan</t>
  </si>
  <si>
    <t>FD Return</t>
  </si>
  <si>
    <t>Income Tax bracket</t>
  </si>
  <si>
    <t>Guaranteed Return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</si>
</sst>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₹]#,##0"/>
    <numFmt numFmtId="165" formatCode="d mmm yyyy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b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2" fontId="1" numFmtId="164" xfId="0" applyAlignment="1" applyFill="1" applyFont="1" applyNumberFormat="1">
      <alignment readingOrder="0"/>
    </xf>
    <xf borderId="0" fillId="2" fontId="1" numFmtId="9" xfId="0" applyAlignment="1" applyFont="1" applyNumberFormat="1">
      <alignment readingOrder="0"/>
    </xf>
    <xf borderId="0" fillId="3" fontId="1" numFmtId="9" xfId="0" applyAlignment="1" applyFill="1" applyFont="1" applyNumberFormat="1">
      <alignment readingOrder="0"/>
    </xf>
    <xf borderId="0" fillId="0" fontId="1" numFmtId="0" xfId="0" applyAlignment="1" applyFont="1">
      <alignment readingOrder="0"/>
    </xf>
    <xf borderId="0" fillId="2" fontId="1" numFmtId="10" xfId="0" applyAlignment="1" applyFont="1" applyNumberFormat="1">
      <alignment readingOrder="0"/>
    </xf>
    <xf borderId="0" fillId="2" fontId="2" numFmtId="9" xfId="0" applyAlignment="1" applyFont="1" applyNumberFormat="1">
      <alignment horizontal="right" readingOrder="0" vertical="bottom"/>
    </xf>
    <xf borderId="0" fillId="4" fontId="3" numFmtId="0" xfId="0" applyAlignment="1" applyFill="1" applyFont="1">
      <alignment shrinkToFit="0" vertical="bottom" wrapText="1"/>
    </xf>
    <xf borderId="0" fillId="4" fontId="3" numFmtId="0" xfId="0" applyAlignment="1" applyFont="1">
      <alignment readingOrder="0" shrinkToFit="0" vertical="bottom" wrapText="1"/>
    </xf>
    <xf borderId="0" fillId="0" fontId="2" numFmtId="0" xfId="0" applyAlignment="1" applyFont="1">
      <alignment vertical="bottom"/>
    </xf>
    <xf borderId="0" fillId="0" fontId="1" numFmtId="164" xfId="0" applyAlignment="1" applyFont="1" applyNumberFormat="1">
      <alignment readingOrder="0"/>
    </xf>
    <xf borderId="0" fillId="3" fontId="1" numFmtId="0" xfId="0" applyAlignment="1" applyFont="1">
      <alignment readingOrder="0" shrinkToFit="0" wrapText="1"/>
    </xf>
    <xf borderId="0" fillId="5" fontId="1" numFmtId="164" xfId="0" applyFill="1" applyFont="1" applyNumberFormat="1"/>
    <xf borderId="0" fillId="6" fontId="1" numFmtId="164" xfId="0" applyFill="1" applyFont="1" applyNumberFormat="1"/>
    <xf borderId="0" fillId="0" fontId="1" numFmtId="3" xfId="0" applyAlignment="1" applyFont="1" applyNumberFormat="1">
      <alignment readingOrder="0"/>
    </xf>
    <xf borderId="0" fillId="0" fontId="1" numFmtId="10" xfId="0" applyAlignment="1" applyFont="1" applyNumberFormat="1">
      <alignment readingOrder="0"/>
    </xf>
    <xf borderId="0" fillId="0" fontId="1" numFmtId="0" xfId="0" applyFont="1"/>
    <xf borderId="0" fillId="0" fontId="3" numFmtId="0" xfId="0" applyAlignment="1" applyFont="1">
      <alignment vertical="bottom"/>
    </xf>
    <xf borderId="0" fillId="0" fontId="2" numFmtId="0" xfId="0" applyAlignment="1" applyFont="1">
      <alignment shrinkToFit="0" vertical="bottom" wrapText="1"/>
    </xf>
    <xf borderId="0" fillId="0" fontId="2" numFmtId="164" xfId="0" applyAlignment="1" applyFont="1" applyNumberFormat="1">
      <alignment vertical="bottom"/>
    </xf>
    <xf borderId="0" fillId="0" fontId="3" numFmtId="0" xfId="0" applyAlignment="1" applyFont="1">
      <alignment shrinkToFit="0" vertical="bottom" wrapText="1"/>
    </xf>
    <xf borderId="0" fillId="6" fontId="2" numFmtId="10" xfId="0" applyAlignment="1" applyFont="1" applyNumberFormat="1">
      <alignment horizontal="right" vertical="bottom"/>
    </xf>
    <xf borderId="0" fillId="3" fontId="2" numFmtId="0" xfId="0" applyAlignment="1" applyFont="1">
      <alignment vertical="bottom"/>
    </xf>
    <xf borderId="0" fillId="3" fontId="2" numFmtId="164" xfId="0" applyAlignment="1" applyFont="1" applyNumberFormat="1">
      <alignment vertical="bottom"/>
    </xf>
    <xf borderId="0" fillId="2" fontId="2" numFmtId="164" xfId="0" applyAlignment="1" applyFont="1" applyNumberFormat="1">
      <alignment horizontal="right" vertical="bottom"/>
    </xf>
    <xf borderId="0" fillId="4" fontId="3" numFmtId="0" xfId="0" applyAlignment="1" applyFont="1">
      <alignment vertical="bottom"/>
    </xf>
    <xf borderId="0" fillId="7" fontId="3" numFmtId="0" xfId="0" applyAlignment="1" applyFill="1" applyFont="1">
      <alignment shrinkToFit="0" vertical="bottom" wrapText="1"/>
    </xf>
    <xf borderId="0" fillId="0" fontId="2" numFmtId="0" xfId="0" applyAlignment="1" applyFont="1">
      <alignment horizontal="right" vertical="bottom"/>
    </xf>
    <xf borderId="0" fillId="0" fontId="2" numFmtId="165" xfId="0" applyAlignment="1" applyFont="1" applyNumberFormat="1">
      <alignment horizontal="right" vertical="bottom"/>
    </xf>
    <xf borderId="0" fillId="0" fontId="2" numFmtId="164" xfId="0" applyAlignment="1" applyFont="1" applyNumberFormat="1">
      <alignment horizontal="right" vertical="bottom"/>
    </xf>
    <xf borderId="0" fillId="2" fontId="2" numFmtId="10" xfId="0" applyAlignment="1" applyFont="1" applyNumberFormat="1">
      <alignment horizontal="right" vertical="bottom"/>
    </xf>
    <xf borderId="0" fillId="2" fontId="2" numFmtId="9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6.5"/>
    <col customWidth="1" min="7" max="7" width="19.88"/>
  </cols>
  <sheetData>
    <row r="1">
      <c r="A1" s="1" t="s">
        <v>0</v>
      </c>
      <c r="B1" s="2">
        <v>50000.0</v>
      </c>
      <c r="D1" s="1" t="s">
        <v>1</v>
      </c>
      <c r="E1" s="3">
        <v>0.05</v>
      </c>
      <c r="G1" s="1" t="s">
        <v>2</v>
      </c>
      <c r="H1" s="4">
        <v>0.0</v>
      </c>
    </row>
    <row r="2">
      <c r="D2" s="5" t="s">
        <v>3</v>
      </c>
      <c r="E2" s="6">
        <v>0.065</v>
      </c>
      <c r="G2" s="1" t="s">
        <v>4</v>
      </c>
      <c r="H2" s="7">
        <v>0.2</v>
      </c>
      <c r="I2" s="5" t="s">
        <v>5</v>
      </c>
    </row>
    <row r="5">
      <c r="A5" s="8" t="s">
        <v>6</v>
      </c>
      <c r="B5" s="9" t="s">
        <v>7</v>
      </c>
      <c r="C5" s="9" t="s">
        <v>8</v>
      </c>
    </row>
    <row r="6">
      <c r="A6" s="10" t="s">
        <v>9</v>
      </c>
      <c r="B6" s="11">
        <f>($B$1*(1+$E$1))</f>
        <v>52500</v>
      </c>
      <c r="C6" s="11">
        <f>$B$1*(1+$E$2)</f>
        <v>53250</v>
      </c>
    </row>
    <row r="7">
      <c r="A7" s="10" t="s">
        <v>10</v>
      </c>
      <c r="B7" s="11">
        <f t="shared" ref="B7:B10" si="1">(B6*(1+$E$1))+$B$1</f>
        <v>105125</v>
      </c>
      <c r="C7" s="11">
        <f t="shared" ref="C7:C10" si="2">(C6*(1+$E$2))+$B$1</f>
        <v>106711.25</v>
      </c>
    </row>
    <row r="8">
      <c r="A8" s="10" t="s">
        <v>11</v>
      </c>
      <c r="B8" s="11">
        <f t="shared" si="1"/>
        <v>160381.25</v>
      </c>
      <c r="C8" s="11">
        <f t="shared" si="2"/>
        <v>163647.4813</v>
      </c>
    </row>
    <row r="9">
      <c r="A9" s="10" t="s">
        <v>12</v>
      </c>
      <c r="B9" s="11">
        <f t="shared" si="1"/>
        <v>218400.3125</v>
      </c>
      <c r="C9" s="11">
        <f t="shared" si="2"/>
        <v>224284.5675</v>
      </c>
    </row>
    <row r="10">
      <c r="A10" s="10" t="s">
        <v>13</v>
      </c>
      <c r="B10" s="11">
        <f t="shared" si="1"/>
        <v>279320.3281</v>
      </c>
      <c r="C10" s="11">
        <f t="shared" si="2"/>
        <v>288863.0644</v>
      </c>
    </row>
    <row r="11">
      <c r="A11" s="10" t="s">
        <v>14</v>
      </c>
      <c r="B11" s="11">
        <f t="shared" ref="B11:B15" si="3">(B10*(1+$E$1))</f>
        <v>293286.3445</v>
      </c>
      <c r="C11" s="11">
        <f t="shared" ref="C11:C15" si="4">(C10*(1+$E$2))</f>
        <v>307639.1636</v>
      </c>
    </row>
    <row r="12">
      <c r="A12" s="10" t="s">
        <v>15</v>
      </c>
      <c r="B12" s="11">
        <f t="shared" si="3"/>
        <v>307950.6618</v>
      </c>
      <c r="C12" s="11">
        <f t="shared" si="4"/>
        <v>327635.7092</v>
      </c>
    </row>
    <row r="13">
      <c r="A13" s="10" t="s">
        <v>16</v>
      </c>
      <c r="B13" s="11">
        <f t="shared" si="3"/>
        <v>323348.1948</v>
      </c>
      <c r="C13" s="11">
        <f t="shared" si="4"/>
        <v>348932.0303</v>
      </c>
    </row>
    <row r="14">
      <c r="A14" s="10" t="s">
        <v>17</v>
      </c>
      <c r="B14" s="11">
        <f t="shared" si="3"/>
        <v>339515.6046</v>
      </c>
      <c r="C14" s="11">
        <f t="shared" si="4"/>
        <v>371612.6123</v>
      </c>
    </row>
    <row r="15">
      <c r="A15" s="10" t="s">
        <v>18</v>
      </c>
      <c r="B15" s="11">
        <f t="shared" si="3"/>
        <v>356491.3848</v>
      </c>
      <c r="C15" s="11">
        <f t="shared" si="4"/>
        <v>395767.4321</v>
      </c>
    </row>
    <row r="17">
      <c r="A17" s="12" t="s">
        <v>19</v>
      </c>
      <c r="B17" s="13">
        <f>B15-((B15-(5*B1))*H1)</f>
        <v>356491.3848</v>
      </c>
      <c r="C17" s="14">
        <f>C15-((C15-(5*B1))*H2)</f>
        <v>366613.9457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38"/>
  </cols>
  <sheetData>
    <row r="1">
      <c r="A1" s="5" t="s">
        <v>20</v>
      </c>
      <c r="B1" s="5" t="s">
        <v>21</v>
      </c>
      <c r="C1" s="5" t="s">
        <v>22</v>
      </c>
      <c r="D1" s="5" t="s">
        <v>23</v>
      </c>
      <c r="E1" s="5" t="s">
        <v>24</v>
      </c>
    </row>
    <row r="2">
      <c r="A2" s="5" t="s">
        <v>25</v>
      </c>
      <c r="B2" s="15">
        <v>4527.0</v>
      </c>
      <c r="C2" s="16">
        <v>0.2331</v>
      </c>
      <c r="D2" s="16">
        <v>0.1403</v>
      </c>
      <c r="E2" s="16">
        <v>0.1683</v>
      </c>
      <c r="F2" s="17" t="str">
        <f t="shared" ref="F2:F21" si="1">left(B2,5)</f>
        <v>4,527</v>
      </c>
      <c r="G2" s="17" t="str">
        <f t="shared" ref="G2:G5" si="2">F2</f>
        <v>4,527</v>
      </c>
      <c r="H2" s="5">
        <v>4527.0</v>
      </c>
    </row>
    <row r="3">
      <c r="A3" s="5" t="s">
        <v>26</v>
      </c>
      <c r="B3" s="15">
        <v>2854.0</v>
      </c>
      <c r="C3" s="16">
        <v>0.2088</v>
      </c>
      <c r="D3" s="16">
        <v>0.1432</v>
      </c>
      <c r="E3" s="16">
        <v>0.1498</v>
      </c>
      <c r="F3" s="17" t="str">
        <f t="shared" si="1"/>
        <v>2,854</v>
      </c>
      <c r="G3" s="17" t="str">
        <f t="shared" si="2"/>
        <v>2,854</v>
      </c>
      <c r="H3" s="5">
        <v>2854.0</v>
      </c>
    </row>
    <row r="4">
      <c r="A4" s="5" t="s">
        <v>27</v>
      </c>
      <c r="B4" s="5" t="s">
        <v>28</v>
      </c>
      <c r="C4" s="16">
        <v>0.159</v>
      </c>
      <c r="D4" s="16">
        <v>0.1256</v>
      </c>
      <c r="E4" s="16">
        <v>0.1219</v>
      </c>
      <c r="F4" s="17" t="str">
        <f t="shared" si="1"/>
        <v>3,073</v>
      </c>
      <c r="G4" s="17" t="str">
        <f t="shared" si="2"/>
        <v>3,073</v>
      </c>
      <c r="H4" s="5">
        <v>3073.0</v>
      </c>
    </row>
    <row r="5">
      <c r="A5" s="5" t="s">
        <v>29</v>
      </c>
      <c r="B5" s="5" t="s">
        <v>30</v>
      </c>
      <c r="C5" s="16">
        <v>0.1453</v>
      </c>
      <c r="D5" s="16">
        <v>0.1286</v>
      </c>
      <c r="E5" s="16">
        <v>0.1188</v>
      </c>
      <c r="F5" s="17" t="str">
        <f t="shared" si="1"/>
        <v>2,113</v>
      </c>
      <c r="G5" s="17" t="str">
        <f t="shared" si="2"/>
        <v>2,113</v>
      </c>
      <c r="H5" s="5">
        <v>2113.0</v>
      </c>
    </row>
    <row r="6">
      <c r="A6" s="5" t="s">
        <v>31</v>
      </c>
      <c r="B6" s="5" t="s">
        <v>32</v>
      </c>
      <c r="C6" s="16">
        <v>0.2034</v>
      </c>
      <c r="D6" s="16">
        <v>0.1047</v>
      </c>
      <c r="E6" s="16">
        <v>0.1174</v>
      </c>
      <c r="F6" s="17" t="str">
        <f t="shared" si="1"/>
        <v>728 C</v>
      </c>
      <c r="G6" s="17" t="str">
        <f>left(F6,3)</f>
        <v>728</v>
      </c>
      <c r="H6" s="5">
        <v>728.0</v>
      </c>
    </row>
    <row r="7">
      <c r="A7" s="5" t="s">
        <v>33</v>
      </c>
      <c r="B7" s="5" t="s">
        <v>34</v>
      </c>
      <c r="C7" s="16">
        <v>0.1452</v>
      </c>
      <c r="D7" s="16">
        <v>0.1152</v>
      </c>
      <c r="E7" s="16">
        <v>0.1166</v>
      </c>
      <c r="F7" s="17" t="str">
        <f t="shared" si="1"/>
        <v>1,323</v>
      </c>
      <c r="G7" s="17" t="str">
        <f>F7</f>
        <v>1,323</v>
      </c>
      <c r="H7" s="5">
        <v>1323.0</v>
      </c>
    </row>
    <row r="8">
      <c r="A8" s="5" t="s">
        <v>35</v>
      </c>
      <c r="B8" s="5" t="s">
        <v>36</v>
      </c>
      <c r="C8" s="16">
        <v>0.1073</v>
      </c>
      <c r="D8" s="16">
        <v>0.096</v>
      </c>
      <c r="E8" s="16">
        <v>0.0982</v>
      </c>
      <c r="F8" s="17" t="str">
        <f t="shared" si="1"/>
        <v>520 C</v>
      </c>
      <c r="G8" s="17" t="str">
        <f t="shared" ref="G8:G9" si="3">left(F8,3)</f>
        <v>520</v>
      </c>
      <c r="H8" s="5">
        <v>520.0</v>
      </c>
    </row>
    <row r="9">
      <c r="A9" s="5" t="s">
        <v>37</v>
      </c>
      <c r="B9" s="5" t="s">
        <v>38</v>
      </c>
      <c r="C9" s="16">
        <v>0.0784</v>
      </c>
      <c r="D9" s="16">
        <v>0.0778</v>
      </c>
      <c r="E9" s="16">
        <v>0.0839</v>
      </c>
      <c r="F9" s="17" t="str">
        <f t="shared" si="1"/>
        <v>233 C</v>
      </c>
      <c r="G9" s="17" t="str">
        <f t="shared" si="3"/>
        <v>233</v>
      </c>
      <c r="H9" s="5">
        <v>233.0</v>
      </c>
    </row>
    <row r="10">
      <c r="A10" s="5" t="s">
        <v>39</v>
      </c>
      <c r="B10" s="5" t="s">
        <v>40</v>
      </c>
      <c r="C10" s="16">
        <v>0.0852</v>
      </c>
      <c r="D10" s="16">
        <v>0.0779</v>
      </c>
      <c r="E10" s="16">
        <v>0.0825</v>
      </c>
      <c r="F10" s="17" t="str">
        <f t="shared" si="1"/>
        <v>5,818</v>
      </c>
      <c r="G10" s="5">
        <v>5818.0</v>
      </c>
      <c r="H10" s="5">
        <v>5818.0</v>
      </c>
    </row>
    <row r="11">
      <c r="A11" s="5" t="s">
        <v>41</v>
      </c>
      <c r="B11" s="5" t="s">
        <v>42</v>
      </c>
      <c r="C11" s="16">
        <v>0.0678</v>
      </c>
      <c r="D11" s="16">
        <v>0.0702</v>
      </c>
      <c r="E11" s="16">
        <v>0.075</v>
      </c>
      <c r="F11" s="17" t="str">
        <f t="shared" si="1"/>
        <v>297 C</v>
      </c>
      <c r="G11" s="17" t="str">
        <f t="shared" ref="G11:G14" si="4">left(F11,3)</f>
        <v>297</v>
      </c>
      <c r="H11" s="5">
        <v>297.0</v>
      </c>
    </row>
    <row r="12">
      <c r="A12" s="5" t="s">
        <v>43</v>
      </c>
      <c r="B12" s="5" t="s">
        <v>44</v>
      </c>
      <c r="C12" s="16">
        <v>0.0659</v>
      </c>
      <c r="D12" s="16">
        <v>0.0718</v>
      </c>
      <c r="E12" s="16">
        <v>0.075</v>
      </c>
      <c r="F12" s="17" t="str">
        <f t="shared" si="1"/>
        <v>891 C</v>
      </c>
      <c r="G12" s="17" t="str">
        <f t="shared" si="4"/>
        <v>891</v>
      </c>
      <c r="H12" s="5">
        <v>891.0</v>
      </c>
    </row>
    <row r="13">
      <c r="A13" s="5" t="s">
        <v>45</v>
      </c>
      <c r="B13" s="5" t="s">
        <v>46</v>
      </c>
      <c r="C13" s="16">
        <v>0.0585</v>
      </c>
      <c r="D13" s="16">
        <v>0.0645</v>
      </c>
      <c r="E13" s="16">
        <v>0.0684</v>
      </c>
      <c r="F13" s="17" t="str">
        <f t="shared" si="1"/>
        <v>256 C</v>
      </c>
      <c r="G13" s="17" t="str">
        <f t="shared" si="4"/>
        <v>256</v>
      </c>
      <c r="H13" s="5">
        <v>256.0</v>
      </c>
    </row>
    <row r="14">
      <c r="A14" s="5" t="s">
        <v>47</v>
      </c>
      <c r="B14" s="5" t="s">
        <v>48</v>
      </c>
      <c r="C14" s="16">
        <v>0.0498</v>
      </c>
      <c r="D14" s="16">
        <v>0.0552</v>
      </c>
      <c r="E14" s="16">
        <v>0.0601</v>
      </c>
      <c r="F14" s="17" t="str">
        <f t="shared" si="1"/>
        <v>212 C</v>
      </c>
      <c r="G14" s="17" t="str">
        <f t="shared" si="4"/>
        <v>212</v>
      </c>
      <c r="H14" s="5">
        <v>212.0</v>
      </c>
    </row>
    <row r="15">
      <c r="A15" s="5" t="s">
        <v>49</v>
      </c>
      <c r="B15" s="5" t="s">
        <v>50</v>
      </c>
      <c r="C15" s="5" t="s">
        <v>51</v>
      </c>
      <c r="D15" s="5" t="s">
        <v>51</v>
      </c>
      <c r="E15" s="5" t="s">
        <v>51</v>
      </c>
      <c r="F15" s="17" t="str">
        <f t="shared" si="1"/>
        <v>13 Cr</v>
      </c>
      <c r="G15" s="5">
        <v>13.0</v>
      </c>
      <c r="H15" s="5">
        <v>13.0</v>
      </c>
    </row>
    <row r="16">
      <c r="A16" s="5" t="s">
        <v>52</v>
      </c>
      <c r="B16" s="5" t="s">
        <v>53</v>
      </c>
      <c r="C16" s="5" t="s">
        <v>51</v>
      </c>
      <c r="D16" s="5" t="s">
        <v>51</v>
      </c>
      <c r="E16" s="5" t="s">
        <v>51</v>
      </c>
      <c r="F16" s="17" t="str">
        <f t="shared" si="1"/>
        <v>54 Cr</v>
      </c>
      <c r="G16" s="5">
        <v>54.0</v>
      </c>
      <c r="H16" s="5">
        <v>54.0</v>
      </c>
    </row>
    <row r="17">
      <c r="A17" s="5" t="s">
        <v>54</v>
      </c>
      <c r="B17" s="5" t="s">
        <v>55</v>
      </c>
      <c r="C17" s="5" t="s">
        <v>51</v>
      </c>
      <c r="D17" s="5" t="s">
        <v>51</v>
      </c>
      <c r="E17" s="5" t="s">
        <v>51</v>
      </c>
      <c r="F17" s="17" t="str">
        <f t="shared" si="1"/>
        <v>10 Cr</v>
      </c>
      <c r="G17" s="5">
        <v>10.0</v>
      </c>
      <c r="H17" s="5">
        <v>10.0</v>
      </c>
    </row>
    <row r="18">
      <c r="A18" s="5" t="s">
        <v>56</v>
      </c>
      <c r="B18" s="5" t="s">
        <v>57</v>
      </c>
      <c r="C18" s="5" t="s">
        <v>51</v>
      </c>
      <c r="D18" s="5" t="s">
        <v>51</v>
      </c>
      <c r="E18" s="5" t="s">
        <v>51</v>
      </c>
      <c r="F18" s="17" t="str">
        <f t="shared" si="1"/>
        <v>124 C</v>
      </c>
      <c r="G18" s="17" t="str">
        <f t="shared" ref="G18:G21" si="5">left(F18,3)</f>
        <v>124</v>
      </c>
      <c r="H18" s="5">
        <v>124.0</v>
      </c>
    </row>
    <row r="19">
      <c r="A19" s="5" t="s">
        <v>58</v>
      </c>
      <c r="B19" s="5" t="s">
        <v>59</v>
      </c>
      <c r="C19" s="16">
        <v>0.1319</v>
      </c>
      <c r="D19" s="5" t="s">
        <v>51</v>
      </c>
      <c r="E19" s="5" t="s">
        <v>51</v>
      </c>
      <c r="F19" s="17" t="str">
        <f t="shared" si="1"/>
        <v>448 C</v>
      </c>
      <c r="G19" s="17" t="str">
        <f t="shared" si="5"/>
        <v>448</v>
      </c>
      <c r="H19" s="5">
        <v>448.0</v>
      </c>
    </row>
    <row r="20">
      <c r="A20" s="5" t="s">
        <v>60</v>
      </c>
      <c r="B20" s="5" t="s">
        <v>61</v>
      </c>
      <c r="C20" s="16">
        <v>0.1155</v>
      </c>
      <c r="D20" s="16">
        <v>0.1055</v>
      </c>
      <c r="E20" s="5" t="s">
        <v>51</v>
      </c>
      <c r="F20" s="17" t="str">
        <f t="shared" si="1"/>
        <v>272 C</v>
      </c>
      <c r="G20" s="17" t="str">
        <f t="shared" si="5"/>
        <v>272</v>
      </c>
      <c r="H20" s="5">
        <v>272.0</v>
      </c>
    </row>
    <row r="21">
      <c r="A21" s="5" t="s">
        <v>62</v>
      </c>
      <c r="B21" s="5" t="s">
        <v>63</v>
      </c>
      <c r="C21" s="16">
        <v>0.1526</v>
      </c>
      <c r="D21" s="16">
        <v>0.1258</v>
      </c>
      <c r="E21" s="5" t="s">
        <v>51</v>
      </c>
      <c r="F21" s="17" t="str">
        <f t="shared" si="1"/>
        <v>204 C</v>
      </c>
      <c r="G21" s="17" t="str">
        <f t="shared" si="5"/>
        <v>204</v>
      </c>
      <c r="H21" s="5">
        <v>204.0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0" t="s">
        <v>64</v>
      </c>
      <c r="B1" s="10"/>
      <c r="C1" s="10"/>
      <c r="D1" s="10"/>
      <c r="E1" s="18" t="s">
        <v>65</v>
      </c>
      <c r="F1" s="19" t="s">
        <v>7</v>
      </c>
      <c r="G1" s="18" t="s">
        <v>66</v>
      </c>
      <c r="H1" s="10" t="s">
        <v>67</v>
      </c>
      <c r="I1" s="10"/>
      <c r="J1" s="10"/>
      <c r="K1" s="10"/>
      <c r="L1" s="10"/>
      <c r="M1" s="10"/>
      <c r="N1" s="10"/>
      <c r="O1" s="10"/>
    </row>
    <row r="2">
      <c r="A2" s="10" t="s">
        <v>68</v>
      </c>
      <c r="B2" s="20"/>
      <c r="C2" s="10"/>
      <c r="D2" s="10"/>
      <c r="E2" s="10"/>
      <c r="F2" s="10"/>
      <c r="G2" s="10"/>
      <c r="H2" s="10"/>
      <c r="I2" s="10"/>
      <c r="J2" s="10"/>
      <c r="K2" s="10"/>
      <c r="L2" s="21" t="s">
        <v>69</v>
      </c>
      <c r="M2" s="22">
        <f>xirr(M5:M50,D5:D50)</f>
        <v>0.05688823015</v>
      </c>
      <c r="N2" s="22">
        <f>xirr(N5:N50,D5:D50)</f>
        <v>0.06141447572</v>
      </c>
      <c r="O2" s="10"/>
    </row>
    <row r="3">
      <c r="A3" s="23"/>
      <c r="B3" s="2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>
      <c r="A4" s="10" t="s">
        <v>70</v>
      </c>
      <c r="B4" s="25">
        <v>100000.0</v>
      </c>
      <c r="C4" s="26" t="s">
        <v>6</v>
      </c>
      <c r="D4" s="26" t="s">
        <v>71</v>
      </c>
      <c r="E4" s="8" t="s">
        <v>0</v>
      </c>
      <c r="F4" s="8" t="s">
        <v>72</v>
      </c>
      <c r="G4" s="27" t="s">
        <v>0</v>
      </c>
      <c r="H4" s="27" t="s">
        <v>73</v>
      </c>
      <c r="I4" s="27" t="s">
        <v>74</v>
      </c>
      <c r="J4" s="27" t="s">
        <v>75</v>
      </c>
      <c r="K4" s="27" t="s">
        <v>76</v>
      </c>
      <c r="L4" s="10"/>
      <c r="M4" s="8" t="s">
        <v>77</v>
      </c>
      <c r="N4" s="8" t="s">
        <v>78</v>
      </c>
      <c r="O4" s="10"/>
    </row>
    <row r="5">
      <c r="A5" s="10"/>
      <c r="B5" s="10"/>
      <c r="C5" s="28">
        <v>1.0</v>
      </c>
      <c r="D5" s="29">
        <v>45658.0</v>
      </c>
      <c r="E5" s="30">
        <f t="shared" ref="E5:E9" si="1">$B$4</f>
        <v>100000</v>
      </c>
      <c r="F5" s="20"/>
      <c r="G5" s="30">
        <f t="shared" ref="G5:G9" si="2">$B$4</f>
        <v>100000</v>
      </c>
      <c r="H5" s="30">
        <f>G5</f>
        <v>100000</v>
      </c>
      <c r="I5" s="20"/>
      <c r="J5" s="10"/>
      <c r="K5" s="10"/>
      <c r="L5" s="10"/>
      <c r="M5" s="30">
        <f t="shared" ref="M5:M15" si="3">F5-E5</f>
        <v>-100000</v>
      </c>
      <c r="N5" s="30">
        <f t="shared" ref="N5:N14" si="4">-G5</f>
        <v>-100000</v>
      </c>
      <c r="O5" s="10"/>
    </row>
    <row r="6">
      <c r="A6" s="10" t="s">
        <v>79</v>
      </c>
      <c r="B6" s="31">
        <v>0.07</v>
      </c>
      <c r="C6" s="28">
        <v>2.0</v>
      </c>
      <c r="D6" s="29">
        <f t="shared" ref="D6:D8" si="5">D5+365</f>
        <v>46023</v>
      </c>
      <c r="E6" s="30">
        <f t="shared" si="1"/>
        <v>100000</v>
      </c>
      <c r="F6" s="20"/>
      <c r="G6" s="30">
        <f t="shared" si="2"/>
        <v>100000</v>
      </c>
      <c r="H6" s="30">
        <f t="shared" ref="H6:H15" si="6">H5*(1+$B$6)+G6</f>
        <v>207000</v>
      </c>
      <c r="I6" s="20"/>
      <c r="J6" s="10"/>
      <c r="K6" s="10"/>
      <c r="L6" s="10"/>
      <c r="M6" s="30">
        <f t="shared" si="3"/>
        <v>-100000</v>
      </c>
      <c r="N6" s="30">
        <f t="shared" si="4"/>
        <v>-100000</v>
      </c>
      <c r="O6" s="10"/>
    </row>
    <row r="7">
      <c r="A7" s="10"/>
      <c r="B7" s="10"/>
      <c r="C7" s="28">
        <v>3.0</v>
      </c>
      <c r="D7" s="29">
        <f t="shared" si="5"/>
        <v>46388</v>
      </c>
      <c r="E7" s="30">
        <f t="shared" si="1"/>
        <v>100000</v>
      </c>
      <c r="F7" s="20"/>
      <c r="G7" s="30">
        <f t="shared" si="2"/>
        <v>100000</v>
      </c>
      <c r="H7" s="30">
        <f t="shared" si="6"/>
        <v>321490</v>
      </c>
      <c r="I7" s="20"/>
      <c r="J7" s="10"/>
      <c r="K7" s="10"/>
      <c r="L7" s="10"/>
      <c r="M7" s="30">
        <f t="shared" si="3"/>
        <v>-100000</v>
      </c>
      <c r="N7" s="30">
        <f t="shared" si="4"/>
        <v>-100000</v>
      </c>
      <c r="O7" s="10"/>
    </row>
    <row r="8">
      <c r="A8" s="19" t="s">
        <v>80</v>
      </c>
      <c r="B8" s="32">
        <v>0.15</v>
      </c>
      <c r="C8" s="28">
        <v>4.0</v>
      </c>
      <c r="D8" s="29">
        <f t="shared" si="5"/>
        <v>46753</v>
      </c>
      <c r="E8" s="30">
        <f t="shared" si="1"/>
        <v>100000</v>
      </c>
      <c r="F8" s="20"/>
      <c r="G8" s="30">
        <f t="shared" si="2"/>
        <v>100000</v>
      </c>
      <c r="H8" s="30">
        <f t="shared" si="6"/>
        <v>443994.3</v>
      </c>
      <c r="I8" s="20"/>
      <c r="J8" s="10"/>
      <c r="K8" s="10"/>
      <c r="L8" s="10"/>
      <c r="M8" s="30">
        <f t="shared" si="3"/>
        <v>-100000</v>
      </c>
      <c r="N8" s="30">
        <f t="shared" si="4"/>
        <v>-100000</v>
      </c>
      <c r="O8" s="10"/>
    </row>
    <row r="9">
      <c r="A9" s="10"/>
      <c r="B9" s="10"/>
      <c r="C9" s="28">
        <v>5.0</v>
      </c>
      <c r="D9" s="29">
        <f>D8+366</f>
        <v>47119</v>
      </c>
      <c r="E9" s="30">
        <f t="shared" si="1"/>
        <v>100000</v>
      </c>
      <c r="F9" s="20"/>
      <c r="G9" s="30">
        <f t="shared" si="2"/>
        <v>100000</v>
      </c>
      <c r="H9" s="30">
        <f t="shared" si="6"/>
        <v>575073.901</v>
      </c>
      <c r="I9" s="20"/>
      <c r="J9" s="10"/>
      <c r="K9" s="10"/>
      <c r="L9" s="10"/>
      <c r="M9" s="30">
        <f t="shared" si="3"/>
        <v>-100000</v>
      </c>
      <c r="N9" s="30">
        <f t="shared" si="4"/>
        <v>-100000</v>
      </c>
      <c r="O9" s="10"/>
    </row>
    <row r="10">
      <c r="A10" s="19" t="s">
        <v>81</v>
      </c>
      <c r="B10" s="25">
        <v>781000.0</v>
      </c>
      <c r="C10" s="28">
        <v>6.0</v>
      </c>
      <c r="D10" s="29">
        <f t="shared" ref="D10:D12" si="7">D9+365</f>
        <v>47484</v>
      </c>
      <c r="E10" s="20"/>
      <c r="F10" s="20"/>
      <c r="G10" s="30">
        <f t="shared" ref="G10:G14" si="8">E10-F10</f>
        <v>0</v>
      </c>
      <c r="H10" s="30">
        <f t="shared" si="6"/>
        <v>615329.0741</v>
      </c>
      <c r="I10" s="20"/>
      <c r="J10" s="10"/>
      <c r="K10" s="10"/>
      <c r="L10" s="10"/>
      <c r="M10" s="30">
        <f t="shared" si="3"/>
        <v>0</v>
      </c>
      <c r="N10" s="30">
        <f t="shared" si="4"/>
        <v>0</v>
      </c>
      <c r="O10" s="10"/>
    </row>
    <row r="11">
      <c r="A11" s="10"/>
      <c r="B11" s="10"/>
      <c r="C11" s="28">
        <v>7.0</v>
      </c>
      <c r="D11" s="29">
        <f t="shared" si="7"/>
        <v>47849</v>
      </c>
      <c r="E11" s="20"/>
      <c r="F11" s="20"/>
      <c r="G11" s="30">
        <f t="shared" si="8"/>
        <v>0</v>
      </c>
      <c r="H11" s="30">
        <f t="shared" si="6"/>
        <v>658402.1093</v>
      </c>
      <c r="I11" s="20"/>
      <c r="J11" s="10"/>
      <c r="K11" s="10"/>
      <c r="L11" s="10"/>
      <c r="M11" s="30">
        <f t="shared" si="3"/>
        <v>0</v>
      </c>
      <c r="N11" s="30">
        <f t="shared" si="4"/>
        <v>0</v>
      </c>
      <c r="O11" s="10"/>
    </row>
    <row r="12">
      <c r="A12" s="10"/>
      <c r="B12" s="10"/>
      <c r="C12" s="28">
        <v>8.0</v>
      </c>
      <c r="D12" s="29">
        <f t="shared" si="7"/>
        <v>48214</v>
      </c>
      <c r="E12" s="20"/>
      <c r="F12" s="20"/>
      <c r="G12" s="30">
        <f t="shared" si="8"/>
        <v>0</v>
      </c>
      <c r="H12" s="30">
        <f t="shared" si="6"/>
        <v>704490.2569</v>
      </c>
      <c r="I12" s="20"/>
      <c r="J12" s="10"/>
      <c r="K12" s="10"/>
      <c r="L12" s="10"/>
      <c r="M12" s="30">
        <f t="shared" si="3"/>
        <v>0</v>
      </c>
      <c r="N12" s="30">
        <f t="shared" si="4"/>
        <v>0</v>
      </c>
      <c r="O12" s="10"/>
    </row>
    <row r="13">
      <c r="A13" s="10"/>
      <c r="B13" s="10"/>
      <c r="C13" s="28">
        <v>9.0</v>
      </c>
      <c r="D13" s="29">
        <f>D12+366</f>
        <v>48580</v>
      </c>
      <c r="E13" s="20"/>
      <c r="F13" s="20"/>
      <c r="G13" s="30">
        <f t="shared" si="8"/>
        <v>0</v>
      </c>
      <c r="H13" s="30">
        <f t="shared" si="6"/>
        <v>753804.5749</v>
      </c>
      <c r="I13" s="20"/>
      <c r="J13" s="10"/>
      <c r="K13" s="10"/>
      <c r="L13" s="10"/>
      <c r="M13" s="30">
        <f t="shared" si="3"/>
        <v>0</v>
      </c>
      <c r="N13" s="30">
        <f t="shared" si="4"/>
        <v>0</v>
      </c>
      <c r="O13" s="10"/>
    </row>
    <row r="14">
      <c r="A14" s="10"/>
      <c r="B14" s="10"/>
      <c r="C14" s="28">
        <v>10.0</v>
      </c>
      <c r="D14" s="29">
        <f t="shared" ref="D14:D15" si="9">D13+365</f>
        <v>48945</v>
      </c>
      <c r="E14" s="20"/>
      <c r="F14" s="20"/>
      <c r="G14" s="30">
        <f t="shared" si="8"/>
        <v>0</v>
      </c>
      <c r="H14" s="30">
        <f t="shared" si="6"/>
        <v>806570.8951</v>
      </c>
      <c r="I14" s="20"/>
      <c r="J14" s="10"/>
      <c r="K14" s="10"/>
      <c r="L14" s="10"/>
      <c r="M14" s="30">
        <f t="shared" si="3"/>
        <v>0</v>
      </c>
      <c r="N14" s="30">
        <f t="shared" si="4"/>
        <v>0</v>
      </c>
      <c r="O14" s="10"/>
    </row>
    <row r="15">
      <c r="A15" s="10"/>
      <c r="B15" s="10"/>
      <c r="C15" s="28">
        <v>11.0</v>
      </c>
      <c r="D15" s="29">
        <f t="shared" si="9"/>
        <v>49310</v>
      </c>
      <c r="E15" s="20"/>
      <c r="F15" s="30">
        <f>B10</f>
        <v>781000</v>
      </c>
      <c r="G15" s="20"/>
      <c r="H15" s="30">
        <f t="shared" si="6"/>
        <v>863030.8578</v>
      </c>
      <c r="I15" s="30">
        <f>H15-sum(G5:G9)</f>
        <v>363030.8578</v>
      </c>
      <c r="J15" s="30">
        <f>I15*$B$8</f>
        <v>54454.62867</v>
      </c>
      <c r="K15" s="30">
        <f>H15-J15</f>
        <v>808576.2291</v>
      </c>
      <c r="L15" s="10"/>
      <c r="M15" s="30">
        <f t="shared" si="3"/>
        <v>781000</v>
      </c>
      <c r="N15" s="30">
        <f>K15</f>
        <v>808576.2291</v>
      </c>
      <c r="O15" s="10"/>
    </row>
    <row r="16">
      <c r="A16" s="10"/>
      <c r="B16" s="10"/>
      <c r="C16" s="10"/>
      <c r="D16" s="10"/>
      <c r="E16" s="20"/>
      <c r="F16" s="20"/>
      <c r="G16" s="20"/>
      <c r="H16" s="20"/>
      <c r="I16" s="20"/>
      <c r="J16" s="10"/>
      <c r="K16" s="10"/>
      <c r="L16" s="10"/>
      <c r="M16" s="10"/>
      <c r="N16" s="10"/>
      <c r="O16" s="10"/>
    </row>
    <row r="17">
      <c r="A17" s="10"/>
      <c r="B17" s="10"/>
      <c r="C17" s="10"/>
      <c r="D17" s="10"/>
      <c r="E17" s="20"/>
      <c r="F17" s="20"/>
      <c r="G17" s="20"/>
      <c r="H17" s="20"/>
      <c r="I17" s="20"/>
      <c r="J17" s="10"/>
      <c r="K17" s="10"/>
      <c r="L17" s="10"/>
      <c r="M17" s="10"/>
      <c r="N17" s="10"/>
      <c r="O17" s="10"/>
    </row>
    <row r="18">
      <c r="A18" s="10"/>
      <c r="B18" s="10"/>
      <c r="C18" s="10"/>
      <c r="D18" s="10"/>
      <c r="E18" s="20"/>
      <c r="F18" s="20"/>
      <c r="G18" s="20"/>
      <c r="H18" s="20"/>
      <c r="I18" s="20"/>
      <c r="J18" s="10"/>
      <c r="K18" s="10"/>
      <c r="L18" s="10"/>
      <c r="M18" s="10"/>
      <c r="N18" s="10"/>
      <c r="O18" s="10"/>
    </row>
    <row r="19">
      <c r="A19" s="10"/>
      <c r="B19" s="10"/>
      <c r="C19" s="10"/>
      <c r="D19" s="10"/>
      <c r="E19" s="20"/>
      <c r="F19" s="20"/>
      <c r="G19" s="20"/>
      <c r="H19" s="20"/>
      <c r="I19" s="20"/>
      <c r="J19" s="10"/>
      <c r="K19" s="10"/>
      <c r="L19" s="10"/>
      <c r="M19" s="10"/>
      <c r="N19" s="10"/>
      <c r="O19" s="10"/>
    </row>
  </sheetData>
  <drawing r:id="rId1"/>
</worksheet>
</file>